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na\Desktop\STEM Fellows\"/>
    </mc:Choice>
  </mc:AlternateContent>
  <bookViews>
    <workbookView xWindow="0" yWindow="0" windowWidth="20490" windowHeight="6930"/>
  </bookViews>
  <sheets>
    <sheet name="Worksheet" sheetId="2" r:id="rId1"/>
    <sheet name="FoodData" sheetId="1" r:id="rId2"/>
  </sheets>
  <definedNames>
    <definedName name="FoodSelection">FoodData!$A$2:$A$24</definedName>
  </definedNames>
  <calcPr calcId="171027"/>
</workbook>
</file>

<file path=xl/calcChain.xml><?xml version="1.0" encoding="utf-8"?>
<calcChain xmlns="http://schemas.openxmlformats.org/spreadsheetml/2006/main">
  <c r="G20" i="2" l="1"/>
  <c r="F20" i="2"/>
  <c r="E20" i="2"/>
  <c r="D20" i="2"/>
  <c r="C20" i="2"/>
  <c r="G19" i="2"/>
  <c r="F19" i="2"/>
  <c r="E19" i="2"/>
  <c r="D19" i="2"/>
  <c r="C19" i="2"/>
  <c r="G18" i="2"/>
  <c r="F18" i="2"/>
  <c r="E18" i="2"/>
  <c r="D18" i="2"/>
  <c r="C18" i="2"/>
  <c r="G17" i="2"/>
  <c r="F17" i="2"/>
  <c r="E17" i="2"/>
  <c r="D17" i="2"/>
  <c r="C17" i="2"/>
  <c r="G16" i="2"/>
  <c r="F16" i="2"/>
  <c r="E16" i="2"/>
  <c r="D16" i="2"/>
  <c r="C16" i="2"/>
  <c r="G15" i="2"/>
  <c r="F15" i="2"/>
  <c r="E15" i="2"/>
  <c r="D15" i="2"/>
  <c r="C15" i="2"/>
  <c r="G14" i="2"/>
  <c r="F14" i="2"/>
  <c r="E14" i="2"/>
  <c r="D14" i="2"/>
  <c r="C14" i="2"/>
  <c r="G13" i="2"/>
  <c r="F13" i="2"/>
  <c r="E13" i="2"/>
  <c r="D13" i="2"/>
  <c r="C13" i="2"/>
  <c r="G12" i="2"/>
  <c r="F12" i="2"/>
  <c r="E12" i="2"/>
  <c r="D12" i="2"/>
  <c r="C12" i="2"/>
  <c r="G11" i="2"/>
  <c r="F11" i="2"/>
  <c r="E11" i="2"/>
  <c r="D11" i="2"/>
  <c r="C11" i="2"/>
  <c r="G10" i="2"/>
  <c r="F10" i="2"/>
  <c r="E10" i="2"/>
  <c r="D10" i="2"/>
  <c r="C10" i="2"/>
  <c r="G9" i="2"/>
  <c r="F9" i="2"/>
  <c r="E9" i="2"/>
  <c r="D9" i="2"/>
  <c r="C9" i="2"/>
  <c r="G8" i="2"/>
  <c r="F8" i="2"/>
  <c r="E8" i="2"/>
  <c r="D8" i="2"/>
  <c r="C8" i="2"/>
  <c r="G7" i="2"/>
  <c r="F7" i="2"/>
  <c r="E7" i="2"/>
  <c r="D7" i="2"/>
  <c r="C7" i="2"/>
  <c r="G6" i="2"/>
  <c r="F6" i="2"/>
  <c r="E6" i="2"/>
  <c r="D6" i="2"/>
  <c r="C6" i="2"/>
  <c r="G5" i="2"/>
  <c r="I9" i="2" s="1"/>
  <c r="F5" i="2"/>
  <c r="E5" i="2"/>
  <c r="D5" i="2"/>
  <c r="C5" i="2"/>
  <c r="G4" i="2"/>
  <c r="F4" i="2"/>
  <c r="E4" i="2"/>
  <c r="C4" i="2"/>
  <c r="G3" i="2"/>
  <c r="F3" i="2"/>
  <c r="E3" i="2"/>
  <c r="D3" i="2"/>
  <c r="C3" i="2"/>
  <c r="G2" i="2"/>
  <c r="F2" i="2"/>
  <c r="E2" i="2"/>
  <c r="C2" i="2"/>
  <c r="K24" i="1"/>
  <c r="J24" i="1"/>
  <c r="H24" i="1"/>
  <c r="D24" i="1"/>
  <c r="K23" i="1"/>
  <c r="J23" i="1"/>
  <c r="H23" i="1"/>
  <c r="D23" i="1"/>
  <c r="K22" i="1"/>
  <c r="J22" i="1"/>
  <c r="H22" i="1"/>
  <c r="D22" i="1"/>
  <c r="K21" i="1"/>
  <c r="J21" i="1"/>
  <c r="H21" i="1"/>
  <c r="D21" i="1"/>
  <c r="K20" i="1"/>
  <c r="J20" i="1"/>
  <c r="H20" i="1"/>
  <c r="D20" i="1"/>
  <c r="K19" i="1"/>
  <c r="J19" i="1"/>
  <c r="H19" i="1"/>
  <c r="D19" i="1"/>
  <c r="K18" i="1"/>
  <c r="J18" i="1"/>
  <c r="H18" i="1"/>
  <c r="D18" i="1"/>
  <c r="K17" i="1"/>
  <c r="J17" i="1"/>
  <c r="H17" i="1"/>
  <c r="D17" i="1"/>
  <c r="K16" i="1"/>
  <c r="J16" i="1"/>
  <c r="H16" i="1"/>
  <c r="D16" i="1"/>
  <c r="K15" i="1"/>
  <c r="J15" i="1"/>
  <c r="H15" i="1"/>
  <c r="D15" i="1"/>
  <c r="K14" i="1"/>
  <c r="J14" i="1"/>
  <c r="H14" i="1"/>
  <c r="D14" i="1"/>
  <c r="K13" i="1"/>
  <c r="J13" i="1"/>
  <c r="H13" i="1"/>
  <c r="D13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D4" i="2" s="1"/>
  <c r="K8" i="1"/>
  <c r="J8" i="1"/>
  <c r="H8" i="1"/>
  <c r="D8" i="1"/>
  <c r="K7" i="1"/>
  <c r="J7" i="1"/>
  <c r="H7" i="1"/>
  <c r="D7" i="1"/>
  <c r="K6" i="1"/>
  <c r="J6" i="1"/>
  <c r="H6" i="1"/>
  <c r="D6" i="1"/>
  <c r="K5" i="1"/>
  <c r="J5" i="1"/>
  <c r="H5" i="1"/>
  <c r="D5" i="1"/>
  <c r="D2" i="2" s="1"/>
  <c r="K4" i="1"/>
  <c r="J4" i="1"/>
  <c r="H4" i="1"/>
  <c r="D4" i="1"/>
  <c r="K3" i="1"/>
  <c r="J3" i="1"/>
  <c r="H3" i="1"/>
  <c r="D3" i="1"/>
  <c r="K2" i="1"/>
  <c r="J2" i="1"/>
  <c r="H2" i="1"/>
  <c r="D2" i="1"/>
  <c r="G21" i="2" l="1"/>
  <c r="F21" i="2"/>
  <c r="I3" i="2" s="1"/>
  <c r="D21" i="2"/>
  <c r="I5" i="2" s="1"/>
  <c r="E21" i="2"/>
  <c r="I11" i="2" s="1"/>
  <c r="I7" i="2"/>
</calcChain>
</file>

<file path=xl/sharedStrings.xml><?xml version="1.0" encoding="utf-8"?>
<sst xmlns="http://schemas.openxmlformats.org/spreadsheetml/2006/main" count="67" uniqueCount="52">
  <si>
    <t>Item</t>
  </si>
  <si>
    <t>Unit</t>
  </si>
  <si>
    <t>Water Required</t>
  </si>
  <si>
    <t>Daily Water (gallons)</t>
  </si>
  <si>
    <t>Calories Provided</t>
  </si>
  <si>
    <t>Area Required (square feet)</t>
  </si>
  <si>
    <t>Time (Days)</t>
  </si>
  <si>
    <t>CPSF</t>
  </si>
  <si>
    <t>Inches/week</t>
  </si>
  <si>
    <t>cubic feet H20</t>
  </si>
  <si>
    <t>Item Description</t>
  </si>
  <si>
    <t>Broccoli</t>
  </si>
  <si>
    <t>Spear</t>
  </si>
  <si>
    <t>Lettuce</t>
  </si>
  <si>
    <t>Head</t>
  </si>
  <si>
    <t>Grape</t>
  </si>
  <si>
    <t>Vine</t>
  </si>
  <si>
    <t>Sweet Red Bell Pepper</t>
  </si>
  <si>
    <t>Plant</t>
  </si>
  <si>
    <t>Tomato</t>
  </si>
  <si>
    <t>Strawberry</t>
  </si>
  <si>
    <t>Apple</t>
  </si>
  <si>
    <t>Tree</t>
  </si>
  <si>
    <t>Beet</t>
  </si>
  <si>
    <t>Blackberry</t>
  </si>
  <si>
    <t>Bush</t>
  </si>
  <si>
    <t>Blueberry</t>
  </si>
  <si>
    <t>Eggplant</t>
  </si>
  <si>
    <t>Green Beans</t>
  </si>
  <si>
    <t>Pole</t>
  </si>
  <si>
    <t>Spinach</t>
  </si>
  <si>
    <t>Cucumber</t>
  </si>
  <si>
    <t>Edamame</t>
  </si>
  <si>
    <t>Carrot</t>
  </si>
  <si>
    <t>Squash</t>
  </si>
  <si>
    <t>Potato</t>
  </si>
  <si>
    <t>Dwarf Orange</t>
  </si>
  <si>
    <t>Melon</t>
  </si>
  <si>
    <t>Student Research 6</t>
  </si>
  <si>
    <t>Student Research 7</t>
  </si>
  <si>
    <t>Student Research 8</t>
  </si>
  <si>
    <t>Quantity</t>
  </si>
  <si>
    <t>Food</t>
  </si>
  <si>
    <t>Daily Water</t>
  </si>
  <si>
    <t>Area Required</t>
  </si>
  <si>
    <t>Growing Time</t>
  </si>
  <si>
    <t>Total Area Required</t>
  </si>
  <si>
    <t>Daily Water Required</t>
  </si>
  <si>
    <t>Shortest Growing Time</t>
  </si>
  <si>
    <t>Longest Growing Time</t>
  </si>
  <si>
    <t>Total</t>
  </si>
  <si>
    <t>Total Calories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</si>
</sst>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rgb="FF000000"/>
      <name val="Calibri"/>
    </font>
    <font>
      <b/>
      <sz val="11"/>
      <color rgb="FF000000"/>
      <name val="Calibri"/>
    </font>
    <font>
      <b/>
      <sz val="16"/>
      <color rgb="FF000000"/>
      <name val="Calibri"/>
    </font>
    <font>
      <sz val="16"/>
      <color rgb="FF000000"/>
      <name val="Calibri"/>
    </font>
    <font>
      <sz val="14"/>
      <color rgb="FF000000"/>
      <name val="Arial"/>
      <family val="2"/>
    </font>
    <font>
      <sz val="14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0" borderId="0" xfId="0" applyFont="1"/>
    <xf numFmtId="2" fontId="1" fillId="0" borderId="0" xfId="0" applyNumberFormat="1" applyFont="1"/>
    <xf numFmtId="0" fontId="0" fillId="0" borderId="0" xfId="0" applyFont="1"/>
    <xf numFmtId="0" fontId="0" fillId="0" borderId="0" xfId="0" applyFont="1"/>
    <xf numFmtId="2" fontId="0" fillId="0" borderId="0" xfId="0" applyNumberFormat="1" applyFont="1"/>
    <xf numFmtId="164" fontId="0" fillId="0" borderId="0" xfId="0" applyNumberFormat="1" applyFont="1"/>
    <xf numFmtId="0" fontId="0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164" fontId="3" fillId="0" borderId="0" xfId="0" applyNumberFormat="1" applyFont="1"/>
    <xf numFmtId="0" fontId="3" fillId="0" borderId="0" xfId="0" applyFont="1"/>
    <xf numFmtId="1" fontId="2" fillId="0" borderId="0" xfId="0" applyNumberFormat="1" applyFont="1"/>
    <xf numFmtId="0" fontId="2" fillId="2" borderId="1" xfId="0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B1" sqref="B1"/>
    </sheetView>
  </sheetViews>
  <sheetFormatPr defaultColWidth="15.140625" defaultRowHeight="15" customHeight="1" x14ac:dyDescent="0.25"/>
  <cols>
    <col min="1" max="1" width="12" bestFit="1" customWidth="1"/>
    <col min="2" max="2" width="26.7109375" customWidth="1"/>
    <col min="3" max="3" width="16.5703125" customWidth="1"/>
    <col min="4" max="4" width="14.140625" customWidth="1"/>
    <col min="5" max="5" width="20.5703125" customWidth="1"/>
    <col min="6" max="6" width="16.85546875" customWidth="1"/>
    <col min="7" max="7" width="16.5703125" customWidth="1"/>
    <col min="8" max="8" width="1.85546875" customWidth="1"/>
    <col min="9" max="9" width="30" customWidth="1"/>
    <col min="10" max="19" width="6.7109375" customWidth="1"/>
    <col min="20" max="26" width="13.28515625" customWidth="1"/>
  </cols>
  <sheetData>
    <row r="1" spans="1:26" ht="21" customHeight="1" thickBot="1" x14ac:dyDescent="0.4">
      <c r="A1" s="8" t="s">
        <v>41</v>
      </c>
      <c r="B1" s="8" t="s">
        <v>42</v>
      </c>
      <c r="C1" s="8" t="s">
        <v>1</v>
      </c>
      <c r="D1" s="8" t="s">
        <v>43</v>
      </c>
      <c r="E1" s="8" t="s">
        <v>4</v>
      </c>
      <c r="F1" s="8" t="s">
        <v>44</v>
      </c>
      <c r="G1" s="8" t="s">
        <v>45</v>
      </c>
      <c r="H1" s="9"/>
      <c r="I1" s="9"/>
      <c r="J1" s="9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21" customHeight="1" x14ac:dyDescent="0.35">
      <c r="A2" s="10"/>
      <c r="B2" s="20"/>
      <c r="C2" s="11" t="str">
        <f>IF(ISNA(VLOOKUP(B2,FoodData!$A:$G,2,FALSE)),"",VLOOKUP(B2,FoodData!$A:$G,2,FALSE))</f>
        <v/>
      </c>
      <c r="D2" s="11">
        <f>IF(ISNUMBER(VLOOKUP(B2,FoodData!$A:$G,4,FALSE)),VLOOKUP(B2,FoodData!$A:$G,4,FALSE)*A2,0)</f>
        <v>0</v>
      </c>
      <c r="E2" s="12">
        <f>IF(ISNUMBER(VLOOKUP(B2,FoodData!A:G,5,FALSE)),VLOOKUP(B2,FoodData!A:G,5,FALSE)*A2,0)</f>
        <v>0</v>
      </c>
      <c r="F2" s="12">
        <f>IF(ISNUMBER(VLOOKUP(B2,FoodData!A:G,6,FALSE)),VLOOKUP(B2,FoodData!A:G,6,FALSE)*A2,0)</f>
        <v>0</v>
      </c>
      <c r="G2" s="12" t="str">
        <f>IF(ISNUMBER(VLOOKUP(B2,FoodData!A:G,7,FALSE)),VLOOKUP(B2,FoodData!A:G,7,FALSE),"")</f>
        <v/>
      </c>
      <c r="H2" s="9"/>
      <c r="I2" s="14" t="s">
        <v>46</v>
      </c>
      <c r="J2" s="9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" customHeight="1" x14ac:dyDescent="0.35">
      <c r="A3" s="10"/>
      <c r="B3" s="20"/>
      <c r="C3" s="11" t="str">
        <f>IF(ISNA(VLOOKUP(B3,FoodData!$A:$G,2,FALSE)),"",VLOOKUP(B3,FoodData!$A:$G,2,FALSE))</f>
        <v/>
      </c>
      <c r="D3" s="11">
        <f>IF(ISNUMBER(VLOOKUP(B3,FoodData!A:G,4,FALSE)),VLOOKUP(B3,FoodData!A:G,4,FALSE)*A3,0)</f>
        <v>0</v>
      </c>
      <c r="E3" s="9">
        <f>IF(ISNUMBER(VLOOKUP(B3,FoodData!A:G,5,FALSE)),VLOOKUP(B3,FoodData!A:G,5,FALSE)*A3,0)</f>
        <v>0</v>
      </c>
      <c r="F3" s="9">
        <f>IF(ISNUMBER(VLOOKUP(B3,FoodData!A:G,6,FALSE)),VLOOKUP(B3,FoodData!A:G,6,FALSE)*A3,0)</f>
        <v>0</v>
      </c>
      <c r="G3" s="9" t="str">
        <f>IF(ISNUMBER(VLOOKUP(B3,FoodData!A:G,7,FALSE)),VLOOKUP(B3,FoodData!A:G,7,FALSE),"")</f>
        <v/>
      </c>
      <c r="H3" s="9"/>
      <c r="I3" s="15" t="str">
        <f>F21&amp;" square feet"</f>
        <v>0 square feet</v>
      </c>
      <c r="J3" s="9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1" customHeight="1" x14ac:dyDescent="0.35">
      <c r="A4" s="10"/>
      <c r="B4" s="21"/>
      <c r="C4" s="11" t="str">
        <f>IF(ISNA(VLOOKUP(B4,FoodData!$A:$G,2,FALSE)),"",VLOOKUP(B4,FoodData!$A:$G,2,FALSE))</f>
        <v/>
      </c>
      <c r="D4" s="11">
        <f>IF(ISNUMBER(VLOOKUP(B4,FoodData!A:G,4,FALSE)),VLOOKUP(B4,FoodData!A:G,4,FALSE)*A4,0)</f>
        <v>0</v>
      </c>
      <c r="E4" s="12">
        <f>IF(ISNUMBER(VLOOKUP(B4,FoodData!A:G,5,FALSE)),VLOOKUP(B4,FoodData!A:G,5,FALSE)*A4,0)</f>
        <v>0</v>
      </c>
      <c r="F4" s="12">
        <f>IF(ISNUMBER(VLOOKUP(B4,FoodData!A:G,6,FALSE)),VLOOKUP(B4,FoodData!A:G,6,FALSE)*A4,0)</f>
        <v>0</v>
      </c>
      <c r="G4" s="12" t="str">
        <f>IF(ISNUMBER(VLOOKUP(B4,FoodData!A:G,7,FALSE)),VLOOKUP(B4,FoodData!A:G,7,FALSE),"")</f>
        <v/>
      </c>
      <c r="H4" s="9"/>
      <c r="I4" s="16" t="s">
        <v>47</v>
      </c>
      <c r="J4" s="9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1" customHeight="1" x14ac:dyDescent="0.35">
      <c r="A5" s="9"/>
      <c r="B5" s="22"/>
      <c r="C5" s="11" t="str">
        <f>IF(ISNA(VLOOKUP(B5,FoodData!$A:$G,2,FALSE)),"",VLOOKUP(B5,FoodData!$A:$G,2,FALSE))</f>
        <v/>
      </c>
      <c r="D5" s="11">
        <f>IF(ISNUMBER(VLOOKUP(B5,FoodData!A:G,4,FALSE)),VLOOKUP(B5,FoodData!A:G,4,FALSE)*A5,0)</f>
        <v>0</v>
      </c>
      <c r="E5" s="9">
        <f>IF(ISNUMBER(VLOOKUP(B5,FoodData!A:G,5,FALSE)),VLOOKUP(B5,FoodData!A:G,5,FALSE)*A5,0)</f>
        <v>0</v>
      </c>
      <c r="F5" s="9">
        <f>IF(ISNUMBER(VLOOKUP(B5,FoodData!A:G,6,FALSE)),VLOOKUP(B5,FoodData!A:G,6,FALSE)*A5,0)</f>
        <v>0</v>
      </c>
      <c r="G5" s="9" t="str">
        <f>IF(ISNUMBER(VLOOKUP(B5,FoodData!A:G,7,FALSE)),VLOOKUP(B5,FoodData!A:G,7,FALSE),"")</f>
        <v/>
      </c>
      <c r="H5" s="9"/>
      <c r="I5" s="17" t="str">
        <f>ROUNDUP(D21,1)&amp;" gallons per day"</f>
        <v>0 gallons per day</v>
      </c>
      <c r="J5" s="9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1" customHeight="1" x14ac:dyDescent="0.35">
      <c r="A6" s="9"/>
      <c r="B6" s="9"/>
      <c r="C6" s="11" t="str">
        <f>IF(ISNA(VLOOKUP(B6,FoodData!$A:$G,2,FALSE)),"",VLOOKUP(B6,FoodData!$A:$G,2,FALSE))</f>
        <v/>
      </c>
      <c r="D6" s="11">
        <f>IF(ISNUMBER(VLOOKUP(B6,FoodData!A:G,4,FALSE)),VLOOKUP(B6,FoodData!A:G,4,FALSE)*A6,0)</f>
        <v>0</v>
      </c>
      <c r="E6" s="9">
        <f>IF(ISNUMBER(VLOOKUP(B6,FoodData!A:G,5,FALSE)),VLOOKUP(B6,FoodData!A:G,5,FALSE)*A6,0)</f>
        <v>0</v>
      </c>
      <c r="F6" s="9">
        <f>IF(ISNUMBER(VLOOKUP(B6,FoodData!A:G,6,FALSE)),VLOOKUP(B6,FoodData!A:G,6,FALSE)*A6,0)</f>
        <v>0</v>
      </c>
      <c r="G6" s="9" t="str">
        <f>IF(ISNUMBER(VLOOKUP(B6,FoodData!A:G,7,FALSE)),VLOOKUP(B6,FoodData!A:G,7,FALSE),"")</f>
        <v/>
      </c>
      <c r="H6" s="9"/>
      <c r="I6" s="16" t="s">
        <v>48</v>
      </c>
      <c r="J6" s="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" customHeight="1" x14ac:dyDescent="0.35">
      <c r="A7" s="9"/>
      <c r="B7" s="9"/>
      <c r="C7" s="11" t="str">
        <f>IF(ISNA(VLOOKUP(B7,FoodData!$A:$G,2,FALSE)),"",VLOOKUP(B7,FoodData!$A:$G,2,FALSE))</f>
        <v/>
      </c>
      <c r="D7" s="11">
        <f>IF(ISNUMBER(VLOOKUP(B7,FoodData!A:G,4,FALSE)),VLOOKUP(B7,FoodData!A:G,4,FALSE)*A7,0)</f>
        <v>0</v>
      </c>
      <c r="E7" s="9">
        <f>IF(ISNUMBER(VLOOKUP(B7,FoodData!A:G,5,FALSE)),VLOOKUP(B7,FoodData!A:G,5,FALSE)*A7,0)</f>
        <v>0</v>
      </c>
      <c r="F7" s="9">
        <f>IF(ISNUMBER(VLOOKUP(B7,FoodData!A:G,6,FALSE)),VLOOKUP(B7,FoodData!A:G,6,FALSE)*A7,0)</f>
        <v>0</v>
      </c>
      <c r="G7" s="9" t="str">
        <f>IF(ISNUMBER(VLOOKUP(B7,FoodData!A:G,7,FALSE)),VLOOKUP(B7,FoodData!A:G,7,FALSE),"")</f>
        <v/>
      </c>
      <c r="H7" s="9"/>
      <c r="I7" s="17" t="str">
        <f>MIN(G2:G20)&amp; " days"</f>
        <v>0 days</v>
      </c>
      <c r="J7" s="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" customHeight="1" x14ac:dyDescent="0.35">
      <c r="A8" s="9"/>
      <c r="B8" s="9"/>
      <c r="C8" s="11" t="str">
        <f>IF(ISNA(VLOOKUP(B8,FoodData!$A:$G,2,FALSE)),"",VLOOKUP(B8,FoodData!$A:$G,2,FALSE))</f>
        <v/>
      </c>
      <c r="D8" s="11">
        <f>IF(ISNUMBER(VLOOKUP(B8,FoodData!A:G,4,FALSE)),VLOOKUP(B8,FoodData!A:G,4,FALSE)*A8,0)</f>
        <v>0</v>
      </c>
      <c r="E8" s="9">
        <f>IF(ISNUMBER(VLOOKUP(B8,FoodData!A:G,5,FALSE)),VLOOKUP(B8,FoodData!A:G,5,FALSE)*A8,0)</f>
        <v>0</v>
      </c>
      <c r="F8" s="9">
        <f>IF(ISNUMBER(VLOOKUP(B8,FoodData!A:G,6,FALSE)),VLOOKUP(B8,FoodData!A:G,6,FALSE)*A8,0)</f>
        <v>0</v>
      </c>
      <c r="G8" s="9" t="str">
        <f>IF(ISNUMBER(VLOOKUP(B8,FoodData!A:G,7,FALSE)),VLOOKUP(B8,FoodData!A:G,7,FALSE),"")</f>
        <v/>
      </c>
      <c r="H8" s="9"/>
      <c r="I8" s="16" t="s">
        <v>49</v>
      </c>
      <c r="J8" s="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" customHeight="1" x14ac:dyDescent="0.35">
      <c r="A9" s="9"/>
      <c r="B9" s="9"/>
      <c r="C9" s="11" t="str">
        <f>IF(ISNA(VLOOKUP(B9,FoodData!$A:$G,2,FALSE)),"",VLOOKUP(B9,FoodData!$A:$G,2,FALSE))</f>
        <v/>
      </c>
      <c r="D9" s="11">
        <f>IF(ISNUMBER(VLOOKUP(B9,FoodData!A:G,4,FALSE)),VLOOKUP(B9,FoodData!A:G,4,FALSE)*A9,0)</f>
        <v>0</v>
      </c>
      <c r="E9" s="9">
        <f>IF(ISNUMBER(VLOOKUP(B9,FoodData!A:G,5,FALSE)),VLOOKUP(B9,FoodData!A:G,5,FALSE)*A9,0)</f>
        <v>0</v>
      </c>
      <c r="F9" s="9">
        <f>IF(ISNUMBER(VLOOKUP(B9,FoodData!A:G,6,FALSE)),VLOOKUP(B9,FoodData!A:G,6,FALSE)*A9,0)</f>
        <v>0</v>
      </c>
      <c r="G9" s="9" t="str">
        <f>IF(ISNUMBER(VLOOKUP(B9,FoodData!A:G,7,FALSE)),VLOOKUP(B9,FoodData!A:G,7,FALSE),"")</f>
        <v/>
      </c>
      <c r="H9" s="9"/>
      <c r="I9" s="18" t="str">
        <f>MAX(G2:G20)&amp; " days"</f>
        <v>0 days</v>
      </c>
      <c r="J9" s="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" customHeight="1" x14ac:dyDescent="0.35">
      <c r="A10" s="9"/>
      <c r="B10" s="9"/>
      <c r="C10" s="11" t="str">
        <f>IF(ISNA(VLOOKUP(B10,FoodData!$A:$G,2,FALSE)),"",VLOOKUP(B10,FoodData!$A:$G,2,FALSE))</f>
        <v/>
      </c>
      <c r="D10" s="11">
        <f>IF(ISNUMBER(VLOOKUP(B10,FoodData!A:G,4,FALSE)),VLOOKUP(B10,FoodData!A:G,4,FALSE)*A10,0)</f>
        <v>0</v>
      </c>
      <c r="E10" s="9">
        <f>IF(ISNUMBER(VLOOKUP(B10,FoodData!A:G,5,FALSE)),VLOOKUP(B10,FoodData!A:G,5,FALSE)*A10,0)</f>
        <v>0</v>
      </c>
      <c r="F10" s="9">
        <f>IF(ISNUMBER(VLOOKUP(B10,FoodData!A:G,6,FALSE)),VLOOKUP(B10,FoodData!A:G,6,FALSE)*A10,0)</f>
        <v>0</v>
      </c>
      <c r="G10" s="9" t="str">
        <f>IF(ISNUMBER(VLOOKUP(B10,FoodData!A:G,7,FALSE)),VLOOKUP(B10,FoodData!A:G,7,FALSE),"")</f>
        <v/>
      </c>
      <c r="H10" s="9"/>
      <c r="I10" s="16" t="s">
        <v>51</v>
      </c>
      <c r="J10" s="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21" customHeight="1" thickBot="1" x14ac:dyDescent="0.4">
      <c r="A11" s="9"/>
      <c r="B11" s="9"/>
      <c r="C11" s="11" t="str">
        <f>IF(ISNA(VLOOKUP(B11,FoodData!$A:$G,2,FALSE)),"",VLOOKUP(B11,FoodData!$A:$G,2,FALSE))</f>
        <v/>
      </c>
      <c r="D11" s="11">
        <f>IF(ISNUMBER(VLOOKUP(B11,FoodData!A:G,4,FALSE)),VLOOKUP(B11,FoodData!A:G,4,FALSE)*A11,0)</f>
        <v>0</v>
      </c>
      <c r="E11" s="9">
        <f>IF(ISNUMBER(VLOOKUP(B11,FoodData!A:G,5,FALSE)),VLOOKUP(B11,FoodData!A:G,5,FALSE)*A11,0)</f>
        <v>0</v>
      </c>
      <c r="F11" s="9">
        <f>IF(ISNUMBER(VLOOKUP(B11,FoodData!A:G,6,FALSE)),VLOOKUP(B11,FoodData!A:G,6,FALSE)*A11,0)</f>
        <v>0</v>
      </c>
      <c r="G11" s="9" t="str">
        <f>IF(ISNUMBER(VLOOKUP(B11,FoodData!A:G,7,FALSE)),VLOOKUP(B11,FoodData!A:G,7,FALSE),"")</f>
        <v/>
      </c>
      <c r="H11" s="9"/>
      <c r="I11" s="19" t="str">
        <f>E21&amp;" calories"</f>
        <v>0 calories</v>
      </c>
      <c r="J11" s="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21" customHeight="1" x14ac:dyDescent="0.35">
      <c r="A12" s="9"/>
      <c r="B12" s="9"/>
      <c r="C12" s="11" t="str">
        <f>IF(ISNA(VLOOKUP(B12,FoodData!$A:$G,2,FALSE)),"",VLOOKUP(B12,FoodData!$A:$G,2,FALSE))</f>
        <v/>
      </c>
      <c r="D12" s="11">
        <f>IF(ISNUMBER(VLOOKUP(B12,FoodData!A:G,4,FALSE)),VLOOKUP(B12,FoodData!A:G,4,FALSE)*A12,0)</f>
        <v>0</v>
      </c>
      <c r="E12" s="9">
        <f>IF(ISNUMBER(VLOOKUP(B12,FoodData!A:G,5,FALSE)),VLOOKUP(B12,FoodData!A:G,5,FALSE)*A12,0)</f>
        <v>0</v>
      </c>
      <c r="F12" s="9">
        <f>IF(ISNUMBER(VLOOKUP(B12,FoodData!A:G,6,FALSE)),VLOOKUP(B12,FoodData!A:G,6,FALSE)*A12,0)</f>
        <v>0</v>
      </c>
      <c r="G12" s="9" t="str">
        <f>IF(ISNUMBER(VLOOKUP(B12,FoodData!A:G,7,FALSE)),VLOOKUP(B12,FoodData!A:G,7,FALSE),"")</f>
        <v/>
      </c>
      <c r="H12" s="9"/>
      <c r="I12" s="9"/>
      <c r="J12" s="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 x14ac:dyDescent="0.35">
      <c r="A13" s="9"/>
      <c r="B13" s="9"/>
      <c r="C13" s="11" t="str">
        <f>IF(ISNA(VLOOKUP(B13,FoodData!$A:$G,2,FALSE)),"",VLOOKUP(B13,FoodData!$A:$G,2,FALSE))</f>
        <v/>
      </c>
      <c r="D13" s="11">
        <f>IF(ISNUMBER(VLOOKUP(B13,FoodData!A:G,4,FALSE)),VLOOKUP(B13,FoodData!A:G,4,FALSE)*A13,0)</f>
        <v>0</v>
      </c>
      <c r="E13" s="9">
        <f>IF(ISNUMBER(VLOOKUP(B13,FoodData!A:G,5,FALSE)),VLOOKUP(B13,FoodData!A:G,5,FALSE)*A13,0)</f>
        <v>0</v>
      </c>
      <c r="F13" s="9">
        <f>IF(ISNUMBER(VLOOKUP(B13,FoodData!A:G,6,FALSE)),VLOOKUP(B13,FoodData!A:G,6,FALSE)*A13,0)</f>
        <v>0</v>
      </c>
      <c r="G13" s="9" t="str">
        <f>IF(ISNUMBER(VLOOKUP(B13,FoodData!A:G,7,FALSE)),VLOOKUP(B13,FoodData!A:G,7,FALSE),"")</f>
        <v/>
      </c>
      <c r="H13" s="9"/>
      <c r="I13" s="9"/>
      <c r="J13" s="9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21" customHeight="1" x14ac:dyDescent="0.35">
      <c r="A14" s="9"/>
      <c r="B14" s="9"/>
      <c r="C14" s="11" t="str">
        <f>IF(ISNA(VLOOKUP(B14,FoodData!$A:$G,2,FALSE)),"",VLOOKUP(B14,FoodData!$A:$G,2,FALSE))</f>
        <v/>
      </c>
      <c r="D14" s="11">
        <f>IF(ISNUMBER(VLOOKUP(B14,FoodData!A:G,4,FALSE)),VLOOKUP(B14,FoodData!A:G,4,FALSE)*A14,0)</f>
        <v>0</v>
      </c>
      <c r="E14" s="9">
        <f>IF(ISNUMBER(VLOOKUP(B14,FoodData!A:G,5,FALSE)),VLOOKUP(B14,FoodData!A:G,5,FALSE)*A14,0)</f>
        <v>0</v>
      </c>
      <c r="F14" s="9">
        <f>IF(ISNUMBER(VLOOKUP(B14,FoodData!A:G,6,FALSE)),VLOOKUP(B14,FoodData!A:G,6,FALSE)*A14,0)</f>
        <v>0</v>
      </c>
      <c r="G14" s="9" t="str">
        <f>IF(ISNUMBER(VLOOKUP(B14,FoodData!A:G,7,FALSE)),VLOOKUP(B14,FoodData!A:G,7,FALSE),"")</f>
        <v/>
      </c>
      <c r="H14" s="9"/>
      <c r="I14" s="9"/>
      <c r="J14" s="9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21" customHeight="1" x14ac:dyDescent="0.35">
      <c r="A15" s="9"/>
      <c r="B15" s="9"/>
      <c r="C15" s="11" t="str">
        <f>IF(ISNA(VLOOKUP(B15,FoodData!$A:$G,2,FALSE)),"",VLOOKUP(B15,FoodData!$A:$G,2,FALSE))</f>
        <v/>
      </c>
      <c r="D15" s="11">
        <f>IF(ISNUMBER(VLOOKUP(B15,FoodData!A:G,4,FALSE)),VLOOKUP(B15,FoodData!A:G,4,FALSE)*A15,0)</f>
        <v>0</v>
      </c>
      <c r="E15" s="9">
        <f>IF(ISNUMBER(VLOOKUP(B15,FoodData!A:G,5,FALSE)),VLOOKUP(B15,FoodData!A:G,5,FALSE)*A15,0)</f>
        <v>0</v>
      </c>
      <c r="F15" s="9">
        <f>IF(ISNUMBER(VLOOKUP(B15,FoodData!A:G,6,FALSE)),VLOOKUP(B15,FoodData!A:G,6,FALSE)*A15,0)</f>
        <v>0</v>
      </c>
      <c r="G15" s="9" t="str">
        <f>IF(ISNUMBER(VLOOKUP(B15,FoodData!A:G,7,FALSE)),VLOOKUP(B15,FoodData!A:G,7,FALSE),"")</f>
        <v/>
      </c>
      <c r="H15" s="9"/>
      <c r="I15" s="9"/>
      <c r="J15" s="9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21" customHeight="1" x14ac:dyDescent="0.35">
      <c r="A16" s="9"/>
      <c r="B16" s="9"/>
      <c r="C16" s="11" t="str">
        <f>IF(ISNA(VLOOKUP(B16,FoodData!$A:$G,2,FALSE)),"",VLOOKUP(B16,FoodData!$A:$G,2,FALSE))</f>
        <v/>
      </c>
      <c r="D16" s="11">
        <f>IF(ISNUMBER(VLOOKUP(B16,FoodData!A:G,4,FALSE)),VLOOKUP(B16,FoodData!A:G,4,FALSE)*A16,0)</f>
        <v>0</v>
      </c>
      <c r="E16" s="9">
        <f>IF(ISNUMBER(VLOOKUP(B16,FoodData!A:G,5,FALSE)),VLOOKUP(B16,FoodData!A:G,5,FALSE)*A16,0)</f>
        <v>0</v>
      </c>
      <c r="F16" s="9">
        <f>IF(ISNUMBER(VLOOKUP(B16,FoodData!A:G,6,FALSE)),VLOOKUP(B16,FoodData!A:G,6,FALSE)*A16,0)</f>
        <v>0</v>
      </c>
      <c r="G16" s="9" t="str">
        <f>IF(ISNUMBER(VLOOKUP(B16,FoodData!A:G,7,FALSE)),VLOOKUP(B16,FoodData!A:G,7,FALSE),"")</f>
        <v/>
      </c>
      <c r="H16" s="9"/>
      <c r="I16" s="9"/>
      <c r="J16" s="9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21" customHeight="1" x14ac:dyDescent="0.35">
      <c r="A17" s="9"/>
      <c r="B17" s="9"/>
      <c r="C17" s="11" t="str">
        <f>IF(ISNA(VLOOKUP(B17,FoodData!$A:$G,2,FALSE)),"",VLOOKUP(B17,FoodData!$A:$G,2,FALSE))</f>
        <v/>
      </c>
      <c r="D17" s="11">
        <f>IF(ISNUMBER(VLOOKUP(B17,FoodData!A:G,4,FALSE)),VLOOKUP(B17,FoodData!A:G,4,FALSE)*A17,0)</f>
        <v>0</v>
      </c>
      <c r="E17" s="9">
        <f>IF(ISNUMBER(VLOOKUP(B17,FoodData!A:G,5,FALSE)),VLOOKUP(B17,FoodData!A:G,5,FALSE)*A17,0)</f>
        <v>0</v>
      </c>
      <c r="F17" s="9">
        <f>IF(ISNUMBER(VLOOKUP(B17,FoodData!A:G,6,FALSE)),VLOOKUP(B17,FoodData!A:G,6,FALSE)*A17,0)</f>
        <v>0</v>
      </c>
      <c r="G17" s="9" t="str">
        <f>IF(ISNUMBER(VLOOKUP(B17,FoodData!A:G,7,FALSE)),VLOOKUP(B17,FoodData!A:G,7,FALSE),"")</f>
        <v/>
      </c>
      <c r="H17" s="9"/>
      <c r="I17" s="9"/>
      <c r="J17" s="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1" customHeight="1" x14ac:dyDescent="0.35">
      <c r="A18" s="9"/>
      <c r="B18" s="9"/>
      <c r="C18" s="11" t="str">
        <f>IF(ISNA(VLOOKUP(B18,FoodData!$A:$G,2,FALSE)),"",VLOOKUP(B18,FoodData!$A:$G,2,FALSE))</f>
        <v/>
      </c>
      <c r="D18" s="11">
        <f>IF(ISNUMBER(VLOOKUP(B18,FoodData!A:G,4,FALSE)),VLOOKUP(B18,FoodData!A:G,4,FALSE)*A18,0)</f>
        <v>0</v>
      </c>
      <c r="E18" s="9">
        <f>IF(ISNUMBER(VLOOKUP(B18,FoodData!A:G,5,FALSE)),VLOOKUP(B18,FoodData!A:G,5,FALSE)*A18,0)</f>
        <v>0</v>
      </c>
      <c r="F18" s="9">
        <f>IF(ISNUMBER(VLOOKUP(B18,FoodData!A:G,6,FALSE)),VLOOKUP(B18,FoodData!A:G,6,FALSE)*A18,0)</f>
        <v>0</v>
      </c>
      <c r="G18" s="9" t="str">
        <f>IF(ISNUMBER(VLOOKUP(B18,FoodData!A:G,7,FALSE)),VLOOKUP(B18,FoodData!A:G,7,FALSE),"")</f>
        <v/>
      </c>
      <c r="H18" s="9"/>
      <c r="I18" s="9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21" customHeight="1" x14ac:dyDescent="0.35">
      <c r="A19" s="9"/>
      <c r="B19" s="9"/>
      <c r="C19" s="11" t="str">
        <f>IF(ISNA(VLOOKUP(B19,FoodData!$A:$G,2,FALSE)),"",VLOOKUP(B19,FoodData!$A:$G,2,FALSE))</f>
        <v/>
      </c>
      <c r="D19" s="11">
        <f>IF(ISNUMBER(VLOOKUP(B19,FoodData!A:G,4,FALSE)),VLOOKUP(B19,FoodData!A:G,4,FALSE)*A19,0)</f>
        <v>0</v>
      </c>
      <c r="E19" s="9">
        <f>IF(ISNUMBER(VLOOKUP(B19,FoodData!A:G,5,FALSE)),VLOOKUP(B19,FoodData!A:G,5,FALSE)*A19,0)</f>
        <v>0</v>
      </c>
      <c r="F19" s="9">
        <f>IF(ISNUMBER(VLOOKUP(B19,FoodData!A:G,6,FALSE)),VLOOKUP(B19,FoodData!A:G,6,FALSE)*A19,0)</f>
        <v>0</v>
      </c>
      <c r="G19" s="9" t="str">
        <f>IF(ISNUMBER(VLOOKUP(B19,FoodData!A:G,7,FALSE)),VLOOKUP(B19,FoodData!A:G,7,FALSE),"")</f>
        <v/>
      </c>
      <c r="H19" s="9"/>
      <c r="I19" s="9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21" customHeight="1" x14ac:dyDescent="0.35">
      <c r="A20" s="9"/>
      <c r="B20" s="9"/>
      <c r="C20" s="11" t="str">
        <f>IF(ISNA(VLOOKUP(B20,FoodData!$A:$G,2,FALSE)),"",VLOOKUP(B20,FoodData!$A:$G,2,FALSE))</f>
        <v/>
      </c>
      <c r="D20" s="11">
        <f>IF(ISNUMBER(VLOOKUP(B20,FoodData!A:G,4,FALSE)),VLOOKUP(B20,FoodData!A:G,4,FALSE)*A20,0)</f>
        <v>0</v>
      </c>
      <c r="E20" s="9">
        <f>IF(ISNUMBER(VLOOKUP(B20,FoodData!A:G,5,FALSE)),VLOOKUP(B20,FoodData!A:G,5,FALSE)*A20,0)</f>
        <v>0</v>
      </c>
      <c r="F20" s="9">
        <f>IF(ISNUMBER(VLOOKUP(B20,FoodData!A:G,6,FALSE)),VLOOKUP(B20,FoodData!A:G,6,FALSE)*A20,0)</f>
        <v>0</v>
      </c>
      <c r="G20" s="9" t="str">
        <f>IF(ISNUMBER(VLOOKUP(B20,FoodData!A:G,7,FALSE)),VLOOKUP(B20,FoodData!A:G,7,FALSE),"")</f>
        <v/>
      </c>
      <c r="H20" s="9"/>
      <c r="I20" s="9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21" customHeight="1" x14ac:dyDescent="0.35">
      <c r="A21" s="9"/>
      <c r="B21" s="8" t="s">
        <v>50</v>
      </c>
      <c r="C21" s="11"/>
      <c r="D21" s="11">
        <f t="shared" ref="D21:F21" si="0">SUM(D2:D20)</f>
        <v>0</v>
      </c>
      <c r="E21" s="12">
        <f t="shared" si="0"/>
        <v>0</v>
      </c>
      <c r="F21" s="12">
        <f t="shared" si="0"/>
        <v>0</v>
      </c>
      <c r="G21" s="13">
        <f>MIN(G2:G20)</f>
        <v>0</v>
      </c>
      <c r="H21" s="9"/>
      <c r="I21" s="9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21" customHeight="1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ataValidations count="1">
    <dataValidation type="list" allowBlank="1" showErrorMessage="1" sqref="B2:B20">
      <formula1>FoodSelection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5.140625" defaultRowHeight="15" customHeight="1" x14ac:dyDescent="0.25"/>
  <cols>
    <col min="1" max="1" width="19.42578125" customWidth="1"/>
    <col min="2" max="2" width="8.5703125" customWidth="1"/>
    <col min="3" max="3" width="11.5703125" customWidth="1"/>
    <col min="4" max="4" width="15.140625" customWidth="1"/>
    <col min="5" max="5" width="11.5703125" customWidth="1"/>
    <col min="6" max="6" width="20.140625" customWidth="1"/>
    <col min="7" max="7" width="8" customWidth="1"/>
    <col min="8" max="8" width="9.140625" customWidth="1"/>
    <col min="9" max="9" width="9.42578125" customWidth="1"/>
    <col min="10" max="10" width="10.42578125" customWidth="1"/>
    <col min="11" max="11" width="11.42578125" customWidth="1"/>
    <col min="12" max="21" width="6.7109375" customWidth="1"/>
    <col min="22" max="26" width="13.28515625" customWidth="1"/>
  </cols>
  <sheetData>
    <row r="1" spans="1:26" ht="14.2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4.25" customHeight="1" x14ac:dyDescent="0.25">
      <c r="A2" s="4" t="s">
        <v>11</v>
      </c>
      <c r="B2" s="4" t="s">
        <v>12</v>
      </c>
      <c r="C2" s="5">
        <v>22</v>
      </c>
      <c r="D2" s="5">
        <f t="shared" ref="D2:D24" si="0">C2/G2</f>
        <v>0.29333333333333333</v>
      </c>
      <c r="E2" s="4">
        <v>11</v>
      </c>
      <c r="F2" s="4">
        <v>2.25</v>
      </c>
      <c r="G2" s="4">
        <v>75</v>
      </c>
      <c r="H2" s="6">
        <f t="shared" ref="H2:H24" si="1">E2/F2</f>
        <v>4.8888888888888893</v>
      </c>
      <c r="I2" s="4"/>
      <c r="J2" s="7">
        <f t="shared" ref="J2:J12" si="2">F2*(I2/7)*G2</f>
        <v>0</v>
      </c>
      <c r="K2" s="4" t="str">
        <f t="shared" ref="K2:K24" si="3">A2&amp;" " &amp;B2</f>
        <v>Broccoli Spear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4.25" customHeight="1" x14ac:dyDescent="0.25">
      <c r="A3" s="4" t="s">
        <v>13</v>
      </c>
      <c r="B3" s="4" t="s">
        <v>14</v>
      </c>
      <c r="C3" s="5">
        <v>15</v>
      </c>
      <c r="D3" s="5">
        <f t="shared" si="0"/>
        <v>0.3</v>
      </c>
      <c r="E3" s="4">
        <v>53</v>
      </c>
      <c r="F3" s="4">
        <v>1</v>
      </c>
      <c r="G3" s="4">
        <v>50</v>
      </c>
      <c r="H3" s="6">
        <f t="shared" si="1"/>
        <v>53</v>
      </c>
      <c r="I3" s="4"/>
      <c r="J3" s="7">
        <f t="shared" si="2"/>
        <v>0</v>
      </c>
      <c r="K3" s="4" t="str">
        <f t="shared" si="3"/>
        <v>Lettuce Head</v>
      </c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4.25" customHeight="1" x14ac:dyDescent="0.25">
      <c r="A4" s="4" t="s">
        <v>15</v>
      </c>
      <c r="B4" s="4" t="s">
        <v>16</v>
      </c>
      <c r="C4" s="5">
        <v>1120</v>
      </c>
      <c r="D4" s="5">
        <f t="shared" si="0"/>
        <v>7</v>
      </c>
      <c r="E4" s="4">
        <v>2240</v>
      </c>
      <c r="F4" s="4">
        <v>50</v>
      </c>
      <c r="G4" s="4">
        <v>160</v>
      </c>
      <c r="H4" s="6">
        <f t="shared" si="1"/>
        <v>44.8</v>
      </c>
      <c r="I4" s="4"/>
      <c r="J4" s="7">
        <f t="shared" si="2"/>
        <v>0</v>
      </c>
      <c r="K4" s="4" t="str">
        <f t="shared" si="3"/>
        <v>Grape Vine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4.25" customHeight="1" x14ac:dyDescent="0.25">
      <c r="A5" s="4" t="s">
        <v>17</v>
      </c>
      <c r="B5" s="4" t="s">
        <v>18</v>
      </c>
      <c r="C5" s="5">
        <v>6.23</v>
      </c>
      <c r="D5" s="5">
        <f t="shared" si="0"/>
        <v>9.5846153846153859E-2</v>
      </c>
      <c r="E5" s="4">
        <v>320</v>
      </c>
      <c r="F5" s="4">
        <v>1</v>
      </c>
      <c r="G5" s="4">
        <v>65</v>
      </c>
      <c r="H5" s="6">
        <f t="shared" si="1"/>
        <v>320</v>
      </c>
      <c r="I5" s="4"/>
      <c r="J5" s="7">
        <f t="shared" si="2"/>
        <v>0</v>
      </c>
      <c r="K5" s="4" t="str">
        <f t="shared" si="3"/>
        <v>Sweet Red Bell Pepper Plant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4.25" customHeight="1" x14ac:dyDescent="0.25">
      <c r="A6" s="4" t="s">
        <v>19</v>
      </c>
      <c r="B6" s="4" t="s">
        <v>18</v>
      </c>
      <c r="C6" s="5">
        <v>57</v>
      </c>
      <c r="D6" s="5">
        <f t="shared" si="0"/>
        <v>0.71250000000000002</v>
      </c>
      <c r="E6" s="4">
        <v>800</v>
      </c>
      <c r="F6" s="4">
        <v>4</v>
      </c>
      <c r="G6" s="4">
        <v>80</v>
      </c>
      <c r="H6" s="6">
        <f t="shared" si="1"/>
        <v>200</v>
      </c>
      <c r="I6" s="4"/>
      <c r="J6" s="7">
        <f t="shared" si="2"/>
        <v>0</v>
      </c>
      <c r="K6" s="4" t="str">
        <f t="shared" si="3"/>
        <v>Tomato Plant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4.25" customHeight="1" x14ac:dyDescent="0.25">
      <c r="A7" s="4" t="s">
        <v>20</v>
      </c>
      <c r="B7" s="4" t="s">
        <v>18</v>
      </c>
      <c r="C7" s="5">
        <v>22</v>
      </c>
      <c r="D7" s="5">
        <f t="shared" si="0"/>
        <v>0.62857142857142856</v>
      </c>
      <c r="E7" s="4">
        <v>80</v>
      </c>
      <c r="F7" s="4">
        <v>1</v>
      </c>
      <c r="G7" s="4">
        <v>35</v>
      </c>
      <c r="H7" s="6">
        <f t="shared" si="1"/>
        <v>80</v>
      </c>
      <c r="I7" s="4"/>
      <c r="J7" s="7">
        <f t="shared" si="2"/>
        <v>0</v>
      </c>
      <c r="K7" s="4" t="str">
        <f t="shared" si="3"/>
        <v>Strawberry Plant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4.25" customHeight="1" x14ac:dyDescent="0.25">
      <c r="A8" s="4" t="s">
        <v>21</v>
      </c>
      <c r="B8" s="4" t="s">
        <v>22</v>
      </c>
      <c r="C8" s="5">
        <v>18000</v>
      </c>
      <c r="D8" s="5">
        <f t="shared" si="0"/>
        <v>20</v>
      </c>
      <c r="E8" s="4">
        <v>9000</v>
      </c>
      <c r="F8" s="4">
        <v>81</v>
      </c>
      <c r="G8" s="4">
        <v>900</v>
      </c>
      <c r="H8" s="6">
        <f t="shared" si="1"/>
        <v>111.11111111111111</v>
      </c>
      <c r="I8" s="4"/>
      <c r="J8" s="7">
        <f t="shared" si="2"/>
        <v>0</v>
      </c>
      <c r="K8" s="4" t="str">
        <f t="shared" si="3"/>
        <v>Apple Tree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4.25" customHeight="1" x14ac:dyDescent="0.25">
      <c r="A9" s="4" t="s">
        <v>23</v>
      </c>
      <c r="B9" s="4" t="s">
        <v>23</v>
      </c>
      <c r="C9" s="5">
        <v>2.88</v>
      </c>
      <c r="D9" s="5">
        <f t="shared" si="0"/>
        <v>3.7402597402597403E-2</v>
      </c>
      <c r="E9" s="4">
        <v>37</v>
      </c>
      <c r="F9" s="4">
        <v>0.06</v>
      </c>
      <c r="G9" s="4">
        <v>77</v>
      </c>
      <c r="H9" s="6">
        <f t="shared" si="1"/>
        <v>616.66666666666674</v>
      </c>
      <c r="I9" s="4"/>
      <c r="J9" s="7">
        <f t="shared" si="2"/>
        <v>0</v>
      </c>
      <c r="K9" s="4" t="str">
        <f t="shared" si="3"/>
        <v>Beet Beet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4.25" customHeight="1" x14ac:dyDescent="0.25">
      <c r="A10" s="4" t="s">
        <v>24</v>
      </c>
      <c r="B10" s="4" t="s">
        <v>25</v>
      </c>
      <c r="C10" s="5">
        <v>70</v>
      </c>
      <c r="D10" s="5">
        <f t="shared" si="0"/>
        <v>1.5555555555555556</v>
      </c>
      <c r="E10" s="4">
        <v>2925</v>
      </c>
      <c r="F10" s="4">
        <v>1</v>
      </c>
      <c r="G10" s="4">
        <v>45</v>
      </c>
      <c r="H10" s="6">
        <f t="shared" si="1"/>
        <v>2925</v>
      </c>
      <c r="I10" s="4"/>
      <c r="J10" s="7">
        <f t="shared" si="2"/>
        <v>0</v>
      </c>
      <c r="K10" s="4" t="str">
        <f t="shared" si="3"/>
        <v>Blackberry Bush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4.25" customHeight="1" x14ac:dyDescent="0.25">
      <c r="A11" s="4" t="s">
        <v>26</v>
      </c>
      <c r="B11" s="4" t="s">
        <v>25</v>
      </c>
      <c r="C11" s="5">
        <v>477</v>
      </c>
      <c r="D11" s="5">
        <f t="shared" si="0"/>
        <v>0.65342465753424661</v>
      </c>
      <c r="E11" s="4">
        <v>2610</v>
      </c>
      <c r="F11" s="4">
        <v>7.5</v>
      </c>
      <c r="G11" s="4">
        <v>730</v>
      </c>
      <c r="H11" s="6">
        <f t="shared" si="1"/>
        <v>348</v>
      </c>
      <c r="I11" s="4"/>
      <c r="J11" s="7">
        <f t="shared" si="2"/>
        <v>0</v>
      </c>
      <c r="K11" s="4" t="str">
        <f t="shared" si="3"/>
        <v>Blueberry Bush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4.25" customHeight="1" x14ac:dyDescent="0.25">
      <c r="A12" s="4" t="s">
        <v>27</v>
      </c>
      <c r="B12" s="4" t="s">
        <v>18</v>
      </c>
      <c r="C12" s="5">
        <v>218</v>
      </c>
      <c r="D12" s="5">
        <f t="shared" si="0"/>
        <v>1.5571428571428572</v>
      </c>
      <c r="E12" s="4">
        <v>140</v>
      </c>
      <c r="F12" s="4">
        <v>2.5</v>
      </c>
      <c r="G12" s="4">
        <v>140</v>
      </c>
      <c r="H12" s="6">
        <f t="shared" si="1"/>
        <v>56</v>
      </c>
      <c r="I12" s="4"/>
      <c r="J12" s="7">
        <f t="shared" si="2"/>
        <v>0</v>
      </c>
      <c r="K12" s="4" t="str">
        <f t="shared" si="3"/>
        <v>Eggplant Plant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4.25" customHeight="1" x14ac:dyDescent="0.25">
      <c r="A13" s="4" t="s">
        <v>28</v>
      </c>
      <c r="B13" s="4" t="s">
        <v>29</v>
      </c>
      <c r="C13" s="5">
        <v>0.77900000000000003</v>
      </c>
      <c r="D13" s="5">
        <f t="shared" si="0"/>
        <v>1.1128571428571429E-2</v>
      </c>
      <c r="E13" s="4">
        <v>73</v>
      </c>
      <c r="F13" s="4">
        <v>0.25</v>
      </c>
      <c r="G13" s="4">
        <v>70</v>
      </c>
      <c r="H13" s="6">
        <f t="shared" si="1"/>
        <v>292</v>
      </c>
      <c r="I13" s="4">
        <v>0.5</v>
      </c>
      <c r="J13" s="7">
        <f>F13*((I13/7)/12)*G13</f>
        <v>0.10416666666666666</v>
      </c>
      <c r="K13" s="4" t="str">
        <f t="shared" si="3"/>
        <v>Green Beans Pole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4.25" customHeight="1" x14ac:dyDescent="0.25">
      <c r="A14" s="4" t="s">
        <v>30</v>
      </c>
      <c r="B14" s="4" t="s">
        <v>18</v>
      </c>
      <c r="C14" s="5">
        <v>36.467531999999999</v>
      </c>
      <c r="D14" s="5">
        <f t="shared" si="0"/>
        <v>0.93506492307692302</v>
      </c>
      <c r="E14" s="4">
        <v>79</v>
      </c>
      <c r="F14" s="4">
        <v>0.25</v>
      </c>
      <c r="G14" s="4">
        <v>39</v>
      </c>
      <c r="H14" s="6">
        <f t="shared" si="1"/>
        <v>316</v>
      </c>
      <c r="I14" s="4">
        <v>3.5</v>
      </c>
      <c r="J14" s="7">
        <f t="shared" ref="J14:J24" si="4">F14*(I14/7)*G14</f>
        <v>4.875</v>
      </c>
      <c r="K14" s="4" t="str">
        <f t="shared" si="3"/>
        <v>Spinach Plant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4.25" customHeight="1" x14ac:dyDescent="0.25">
      <c r="A15" s="4" t="s">
        <v>31</v>
      </c>
      <c r="B15" s="4" t="s">
        <v>25</v>
      </c>
      <c r="C15" s="5">
        <v>1817.77</v>
      </c>
      <c r="D15" s="5">
        <f t="shared" si="0"/>
        <v>30.296166666666668</v>
      </c>
      <c r="E15" s="4">
        <v>360</v>
      </c>
      <c r="F15" s="4">
        <v>9</v>
      </c>
      <c r="G15" s="4">
        <v>60</v>
      </c>
      <c r="H15" s="6">
        <f t="shared" si="1"/>
        <v>40</v>
      </c>
      <c r="I15" s="4">
        <v>3.15</v>
      </c>
      <c r="J15" s="7">
        <f t="shared" si="4"/>
        <v>243</v>
      </c>
      <c r="K15" s="4" t="str">
        <f t="shared" si="3"/>
        <v>Cucumber Bush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4.25" customHeight="1" x14ac:dyDescent="0.25">
      <c r="A16" s="4" t="s">
        <v>32</v>
      </c>
      <c r="B16" s="4" t="s">
        <v>18</v>
      </c>
      <c r="C16" s="5">
        <v>2137.2912800416002</v>
      </c>
      <c r="D16" s="5">
        <f t="shared" si="0"/>
        <v>26.716141000520004</v>
      </c>
      <c r="E16" s="4">
        <v>164</v>
      </c>
      <c r="F16" s="4">
        <v>6.25</v>
      </c>
      <c r="G16" s="4">
        <v>80</v>
      </c>
      <c r="H16" s="6">
        <f t="shared" si="1"/>
        <v>26.24</v>
      </c>
      <c r="I16" s="4">
        <v>4</v>
      </c>
      <c r="J16" s="7">
        <f t="shared" si="4"/>
        <v>285.71428571428567</v>
      </c>
      <c r="K16" s="4" t="str">
        <f t="shared" si="3"/>
        <v>Edamame Plant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4.25" customHeight="1" x14ac:dyDescent="0.25">
      <c r="A17" s="4" t="s">
        <v>33</v>
      </c>
      <c r="B17" s="4" t="s">
        <v>33</v>
      </c>
      <c r="C17" s="5">
        <v>2.4</v>
      </c>
      <c r="D17" s="5">
        <f t="shared" si="0"/>
        <v>3.2000000000000001E-2</v>
      </c>
      <c r="E17" s="4">
        <v>25</v>
      </c>
      <c r="F17" s="4">
        <v>0.06</v>
      </c>
      <c r="G17" s="4">
        <v>75</v>
      </c>
      <c r="H17" s="6">
        <f t="shared" si="1"/>
        <v>416.66666666666669</v>
      </c>
      <c r="I17" s="4">
        <v>0.5</v>
      </c>
      <c r="J17" s="7">
        <f t="shared" si="4"/>
        <v>0.3214285714285714</v>
      </c>
      <c r="K17" s="4" t="str">
        <f t="shared" si="3"/>
        <v>Carrot Carrot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4.25" customHeight="1" x14ac:dyDescent="0.25">
      <c r="A18" s="4" t="s">
        <v>34</v>
      </c>
      <c r="B18" s="4" t="s">
        <v>18</v>
      </c>
      <c r="C18" s="5">
        <v>82</v>
      </c>
      <c r="D18" s="5">
        <f t="shared" si="0"/>
        <v>0.96470588235294119</v>
      </c>
      <c r="E18" s="4">
        <v>60</v>
      </c>
      <c r="F18" s="4">
        <v>0.45</v>
      </c>
      <c r="G18" s="4">
        <v>85</v>
      </c>
      <c r="H18" s="6">
        <f t="shared" si="1"/>
        <v>133.33333333333334</v>
      </c>
      <c r="I18" s="4">
        <v>2</v>
      </c>
      <c r="J18" s="7">
        <f t="shared" si="4"/>
        <v>10.928571428571427</v>
      </c>
      <c r="K18" s="4" t="str">
        <f t="shared" si="3"/>
        <v>Squash Plant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4.25" customHeight="1" x14ac:dyDescent="0.25">
      <c r="A19" s="4" t="s">
        <v>35</v>
      </c>
      <c r="B19" s="4" t="s">
        <v>35</v>
      </c>
      <c r="C19" s="5">
        <v>15.38</v>
      </c>
      <c r="D19" s="5">
        <f t="shared" si="0"/>
        <v>0.19225</v>
      </c>
      <c r="E19" s="4">
        <v>160</v>
      </c>
      <c r="F19" s="4">
        <v>0.09</v>
      </c>
      <c r="G19" s="4">
        <v>80</v>
      </c>
      <c r="H19" s="6">
        <f t="shared" si="1"/>
        <v>1777.7777777777778</v>
      </c>
      <c r="I19" s="4">
        <v>2</v>
      </c>
      <c r="J19" s="7">
        <f t="shared" si="4"/>
        <v>2.0571428571428569</v>
      </c>
      <c r="K19" s="4" t="str">
        <f t="shared" si="3"/>
        <v>Potato Potato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4.25" customHeight="1" x14ac:dyDescent="0.25">
      <c r="A20" s="4" t="s">
        <v>36</v>
      </c>
      <c r="B20" s="4" t="s">
        <v>22</v>
      </c>
      <c r="C20" s="5">
        <v>14042</v>
      </c>
      <c r="D20" s="5">
        <f t="shared" si="0"/>
        <v>38.471232876712328</v>
      </c>
      <c r="E20" s="4">
        <v>900</v>
      </c>
      <c r="F20" s="4">
        <v>9</v>
      </c>
      <c r="G20" s="4">
        <v>365</v>
      </c>
      <c r="H20" s="6">
        <f t="shared" si="1"/>
        <v>100</v>
      </c>
      <c r="I20" s="4">
        <v>4</v>
      </c>
      <c r="J20" s="7">
        <f t="shared" si="4"/>
        <v>1877.1428571428569</v>
      </c>
      <c r="K20" s="4" t="str">
        <f t="shared" si="3"/>
        <v>Dwarf Orange Tree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4.25" customHeight="1" x14ac:dyDescent="0.25">
      <c r="A21" s="4" t="s">
        <v>37</v>
      </c>
      <c r="B21" s="4" t="s">
        <v>37</v>
      </c>
      <c r="C21" s="5">
        <v>385</v>
      </c>
      <c r="D21" s="5">
        <f t="shared" si="0"/>
        <v>4.8125</v>
      </c>
      <c r="E21" s="4">
        <v>450</v>
      </c>
      <c r="F21" s="4">
        <v>2.25</v>
      </c>
      <c r="G21" s="4">
        <v>80</v>
      </c>
      <c r="H21" s="6">
        <f t="shared" si="1"/>
        <v>200</v>
      </c>
      <c r="I21" s="4">
        <v>2</v>
      </c>
      <c r="J21" s="7">
        <f t="shared" si="4"/>
        <v>51.428571428571423</v>
      </c>
      <c r="K21" s="4" t="str">
        <f t="shared" si="3"/>
        <v>Melon Melon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4.25" customHeight="1" x14ac:dyDescent="0.25">
      <c r="A22" s="4" t="s">
        <v>38</v>
      </c>
      <c r="B22" s="4"/>
      <c r="C22" s="5"/>
      <c r="D22" s="5" t="e">
        <f t="shared" si="0"/>
        <v>#DIV/0!</v>
      </c>
      <c r="E22" s="4"/>
      <c r="F22" s="4"/>
      <c r="G22" s="4"/>
      <c r="H22" s="6" t="e">
        <f t="shared" si="1"/>
        <v>#DIV/0!</v>
      </c>
      <c r="I22" s="4"/>
      <c r="J22" s="7">
        <f t="shared" si="4"/>
        <v>0</v>
      </c>
      <c r="K22" s="4" t="str">
        <f t="shared" si="3"/>
        <v xml:space="preserve">Student Research 6 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4.25" customHeight="1" x14ac:dyDescent="0.25">
      <c r="A23" s="4" t="s">
        <v>39</v>
      </c>
      <c r="B23" s="4"/>
      <c r="C23" s="5"/>
      <c r="D23" s="5" t="e">
        <f t="shared" si="0"/>
        <v>#DIV/0!</v>
      </c>
      <c r="E23" s="4"/>
      <c r="F23" s="4"/>
      <c r="G23" s="4"/>
      <c r="H23" s="6" t="e">
        <f t="shared" si="1"/>
        <v>#DIV/0!</v>
      </c>
      <c r="I23" s="4"/>
      <c r="J23" s="7">
        <f t="shared" si="4"/>
        <v>0</v>
      </c>
      <c r="K23" s="4" t="str">
        <f t="shared" si="3"/>
        <v xml:space="preserve">Student Research 7 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4.25" customHeight="1" x14ac:dyDescent="0.25">
      <c r="A24" s="4" t="s">
        <v>40</v>
      </c>
      <c r="B24" s="4"/>
      <c r="C24" s="5"/>
      <c r="D24" s="5" t="e">
        <f t="shared" si="0"/>
        <v>#DIV/0!</v>
      </c>
      <c r="E24" s="4"/>
      <c r="F24" s="4"/>
      <c r="G24" s="4"/>
      <c r="H24" s="6" t="e">
        <f t="shared" si="1"/>
        <v>#DIV/0!</v>
      </c>
      <c r="I24" s="4"/>
      <c r="J24" s="7">
        <f t="shared" si="4"/>
        <v>0</v>
      </c>
      <c r="K24" s="4" t="str">
        <f t="shared" si="3"/>
        <v xml:space="preserve">Student Research 8 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4.25" customHeight="1" x14ac:dyDescent="0.25">
      <c r="A25" s="4"/>
      <c r="B25" s="4"/>
      <c r="C25" s="5"/>
      <c r="D25" s="4"/>
      <c r="E25" s="4"/>
      <c r="F25" s="4"/>
      <c r="G25" s="4"/>
      <c r="H25" s="4"/>
      <c r="I25" s="4"/>
      <c r="J25" s="4"/>
      <c r="K25" s="4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Worksheet</vt:lpstr>
      <vt:lpstr>FoodData</vt:lpstr>
      <vt:lpstr>FoodSelection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</dc:creator>
  <cp:lastModifiedBy>Nena</cp:lastModifiedBy>
  <dcterms:created xsi:type="dcterms:W3CDTF">2016-05-07T04:29:11Z</dcterms:created>
  <dcterms:modified xsi:type="dcterms:W3CDTF">2016-05-10T05:25:35Z</dcterms:modified>
</cp:coreProperties>
</file>